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<sst xmlns="http://schemas.openxmlformats.org/spreadsheetml/2006/main" count="85" uniqueCount="64">
  <si>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Printing/copying: WordPro, etc.</t>
  </si>
  <si>
    <t>Contract Services: Media/Technology/Video</t>
  </si>
  <si>
    <t>Employee development-discretionary</t>
  </si>
  <si>
    <t>Conference, meeting, program-related food</t>
  </si>
  <si>
    <t>Contract: Childcare</t>
  </si>
  <si>
    <t>Computer software</t>
  </si>
  <si>
    <t>Publicity: promotional materials &amp; paid ads</t>
  </si>
  <si>
    <t>DISCRETIONARY</t>
  </si>
  <si>
    <t>Travel: Mileage, lodging</t>
  </si>
  <si>
    <t>Work Study students/interns</t>
  </si>
  <si>
    <t xml:space="preserve">Refreshments: staff and volunteers </t>
  </si>
  <si>
    <t>TOTAL PROGRAM BUDGET</t>
  </si>
  <si>
    <t>Subtotal: Discretionary</t>
  </si>
  <si>
    <t>Communication-Telephone discretionary</t>
  </si>
  <si>
    <t>Teaching Materials: Project/program supplies</t>
  </si>
  <si>
    <t>Meetings: room rental</t>
  </si>
  <si>
    <t>Supplies (i.e. office supplies)</t>
  </si>
  <si>
    <t>Equipment</t>
  </si>
  <si>
    <t>TOTAL FUNDING REQUEST</t>
  </si>
  <si>
    <t>Communication-T1-Way2Go</t>
  </si>
  <si>
    <t>Communication-Postage</t>
  </si>
  <si>
    <t>In-Kind Contribution</t>
  </si>
  <si>
    <t>Awards and Prizes</t>
  </si>
  <si>
    <t>Subtotal: Program Expenses</t>
  </si>
  <si>
    <t>IN-KIND CONTRIBUTIONS</t>
  </si>
  <si>
    <t>Program Manager, Partial Benefits</t>
  </si>
  <si>
    <t>Travel Trainer Coordinator, Partial Benefits</t>
  </si>
  <si>
    <t>Meeting Room Rental</t>
  </si>
  <si>
    <t>In-Kind Total</t>
  </si>
  <si>
    <t>PERSONNEL/NON-DISCRETIONARY</t>
  </si>
  <si>
    <t>Program Manager and Educator Subtotal</t>
  </si>
  <si>
    <t>Salary &amp; Wages</t>
  </si>
  <si>
    <t>Workers Comp</t>
  </si>
  <si>
    <t>Employee development-EAP</t>
  </si>
  <si>
    <t>Communication: monthly phone fee=$20</t>
  </si>
  <si>
    <t>Communicaations- T1ACCPAC</t>
  </si>
  <si>
    <t xml:space="preserve">Insurance: Liability </t>
  </si>
  <si>
    <t xml:space="preserve"> </t>
  </si>
  <si>
    <t>Unemployment Insurance</t>
  </si>
  <si>
    <t>Workers Compensation</t>
  </si>
  <si>
    <t>Employee Development &amp; EAP</t>
  </si>
  <si>
    <t xml:space="preserve">Insurance Liability </t>
  </si>
  <si>
    <t>Travel Trainer Program Coordinator Subtotal</t>
  </si>
  <si>
    <t>Marketing/Web Media  Assistant  Subtotal</t>
  </si>
  <si>
    <t>Senior Staff Subtotal</t>
  </si>
  <si>
    <t>Administrative Support Subtotal</t>
  </si>
  <si>
    <t>Salary (partial benefits)</t>
  </si>
  <si>
    <t>Transportation Educator Subtotal</t>
  </si>
  <si>
    <t>Program Support Fee: 12% Flat rate</t>
  </si>
  <si>
    <t>Tech (Computer, Website, Video) Support</t>
  </si>
  <si>
    <t>PERSONNEL SALARY &amp; EXPENSES SUBTOTAL</t>
  </si>
  <si>
    <t>Association Services</t>
  </si>
  <si>
    <t>Administrative Support, Partial Benefits</t>
  </si>
  <si>
    <t>Contract: Training or Consulting re: Travel Training</t>
  </si>
  <si>
    <t>Volunteer Educator Hours</t>
  </si>
  <si>
    <t>Promotional Materials and Prizes</t>
  </si>
  <si>
    <t>Senior Staff, Partial Benefits</t>
  </si>
  <si>
    <t>Community Educator, Partial Benefits</t>
  </si>
  <si>
    <t>Computer and IT Services (URL's)</t>
  </si>
  <si>
    <t>Marketing Assistance</t>
  </si>
  <si>
    <t>Support for School Transportation Liaisons</t>
  </si>
  <si>
    <t xml:space="preserve">Way2Go Budget October 1, 2011 through September 30, 2012 </t>
  </si>
  <si>
    <t xml:space="preserve">Environment Program Leader Salary </t>
  </si>
  <si>
    <t>Staff Development Assistance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</si>
</sst>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25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1" fillId="12" borderId="0" applyNumberFormat="0" applyBorder="0" applyAlignment="0" applyProtection="0"/>
    <xf numFmtId="0" fontId="15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15" borderId="1" applyNumberFormat="0" applyAlignment="0" applyProtection="0"/>
    <xf numFmtId="0" fontId="16" fillId="0" borderId="6" applyNumberFormat="0" applyFill="0" applyAlignment="0" applyProtection="0"/>
    <xf numFmtId="0" fontId="12" fillId="16" borderId="0" applyNumberFormat="0" applyBorder="0" applyAlignment="0" applyProtection="0"/>
    <xf numFmtId="0" fontId="0" fillId="17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wrapText="1"/>
    </xf>
    <xf numFmtId="0" fontId="0" fillId="0" borderId="12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3" fontId="5" fillId="0" borderId="10" xfId="0" applyNumberFormat="1" applyFont="1" applyFill="1" applyBorder="1" applyAlignment="1">
      <alignment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wrapText="1"/>
    </xf>
    <xf numFmtId="0" fontId="3" fillId="5" borderId="0" xfId="0" applyNumberFormat="1" applyFont="1" applyFill="1" applyBorder="1" applyAlignment="1">
      <alignment horizontal="right" wrapText="1"/>
    </xf>
    <xf numFmtId="0" fontId="3" fillId="0" borderId="14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 wrapText="1"/>
    </xf>
    <xf numFmtId="3" fontId="3" fillId="0" borderId="15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wrapText="1"/>
    </xf>
    <xf numFmtId="3" fontId="1" fillId="0" borderId="17" xfId="0" applyNumberFormat="1" applyFont="1" applyFill="1" applyBorder="1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4CCCC"/>
      <rgbColor rgb="00000000"/>
      <rgbColor rgb="00F9CB9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6"/>
  <sheetViews>
    <sheetView tabSelected="1" view="pageBreakPreview" zoomScaleSheetLayoutView="100" zoomScalePageLayoutView="0" workbookViewId="0" topLeftCell="A1">
      <selection activeCell="D88" sqref="D88"/>
    </sheetView>
  </sheetViews>
  <sheetFormatPr defaultColWidth="17.140625" defaultRowHeight="12.75" customHeight="1"/>
  <cols>
    <col min="1" max="1" width="49.8515625" style="0" customWidth="1"/>
    <col min="2" max="2" width="19.8515625" style="0" customWidth="1"/>
    <col min="3" max="3" width="19.57421875" style="0" customWidth="1"/>
    <col min="4" max="4" width="16.28125" style="0" customWidth="1"/>
    <col min="5" max="5" width="11.7109375" style="0" customWidth="1"/>
    <col min="6" max="6" width="18.00390625" style="0" customWidth="1"/>
    <col min="7" max="19" width="17.140625" style="0" customWidth="1"/>
  </cols>
  <sheetData>
    <row r="2" spans="1:2" ht="12.75" customHeight="1">
      <c r="A2" s="62" t="s">
        <v>61</v>
      </c>
      <c r="B2" s="60"/>
    </row>
    <row r="3" spans="1:2" ht="12.75" customHeight="1">
      <c r="A3" s="11"/>
      <c r="B3" s="11"/>
    </row>
    <row r="4" spans="1:3" ht="17.25" customHeight="1">
      <c r="A4" s="61" t="s">
        <v>24</v>
      </c>
      <c r="B4" s="16"/>
      <c r="C4" s="3"/>
    </row>
    <row r="5" spans="1:3" ht="12.75" customHeight="1">
      <c r="A5" s="5" t="s">
        <v>25</v>
      </c>
      <c r="B5" s="17">
        <f>33000*0.4409</f>
        <v>14549.7</v>
      </c>
      <c r="C5" s="3"/>
    </row>
    <row r="6" spans="1:7" ht="12.75" customHeight="1">
      <c r="A6" s="5" t="s">
        <v>57</v>
      </c>
      <c r="B6" s="17">
        <f>30000*0.4409</f>
        <v>13227</v>
      </c>
      <c r="C6" s="3"/>
      <c r="F6" s="30"/>
      <c r="G6" s="30"/>
    </row>
    <row r="7" spans="1:7" ht="12.75" customHeight="1">
      <c r="A7" s="5" t="s">
        <v>26</v>
      </c>
      <c r="B7" s="17">
        <f>30000*0.4409</f>
        <v>13227</v>
      </c>
      <c r="C7" s="3"/>
      <c r="F7" s="25"/>
      <c r="G7" s="27"/>
    </row>
    <row r="8" spans="1:7" ht="12.75" customHeight="1">
      <c r="A8" s="5" t="s">
        <v>56</v>
      </c>
      <c r="B8" s="17">
        <f>16000*0.4409</f>
        <v>7054.400000000001</v>
      </c>
      <c r="C8" s="3"/>
      <c r="F8" s="25"/>
      <c r="G8" s="27"/>
    </row>
    <row r="9" spans="1:7" ht="12.75" customHeight="1">
      <c r="A9" s="5" t="s">
        <v>57</v>
      </c>
      <c r="B9" s="17">
        <f>15000*0.4409</f>
        <v>6613.5</v>
      </c>
      <c r="C9" s="3"/>
      <c r="F9" s="25"/>
      <c r="G9" s="27"/>
    </row>
    <row r="10" spans="1:2" ht="12.75" customHeight="1">
      <c r="A10" s="13" t="s">
        <v>52</v>
      </c>
      <c r="B10" s="17">
        <f>10000*0.4409</f>
        <v>4409</v>
      </c>
    </row>
    <row r="11" spans="1:2" ht="12.75" customHeight="1">
      <c r="A11" s="5" t="s">
        <v>54</v>
      </c>
      <c r="B11" s="17">
        <f>25*935</f>
        <v>23375</v>
      </c>
    </row>
    <row r="12" spans="1:2" ht="12.75" customHeight="1">
      <c r="A12" s="13" t="s">
        <v>60</v>
      </c>
      <c r="B12" s="17">
        <v>4600</v>
      </c>
    </row>
    <row r="13" spans="1:2" ht="12.75" customHeight="1">
      <c r="A13" s="5" t="s">
        <v>59</v>
      </c>
      <c r="B13" s="17">
        <f>140*50</f>
        <v>7000</v>
      </c>
    </row>
    <row r="14" spans="1:3" ht="12.75" customHeight="1">
      <c r="A14" s="5" t="s">
        <v>55</v>
      </c>
      <c r="B14" s="17">
        <v>3300</v>
      </c>
      <c r="C14" s="3"/>
    </row>
    <row r="15" spans="1:2" ht="12.75" customHeight="1">
      <c r="A15" s="5" t="s">
        <v>27</v>
      </c>
      <c r="B15" s="17">
        <f>30*40</f>
        <v>1200</v>
      </c>
    </row>
    <row r="16" spans="1:2" ht="12.75" customHeight="1">
      <c r="A16" s="5" t="s">
        <v>51</v>
      </c>
      <c r="B16" s="17">
        <f>225*4</f>
        <v>900</v>
      </c>
    </row>
    <row r="17" spans="1:4" ht="15.75" customHeight="1">
      <c r="A17" s="6" t="s">
        <v>28</v>
      </c>
      <c r="B17" s="12">
        <f>SUM(B5:B16)</f>
        <v>99455.6</v>
      </c>
      <c r="C17" s="23"/>
      <c r="D17" s="24"/>
    </row>
    <row r="18" spans="2:7" ht="12.75" customHeight="1">
      <c r="B18" s="18"/>
      <c r="C18" s="23"/>
      <c r="D18" s="24"/>
      <c r="E18" s="24"/>
      <c r="F18" s="24"/>
      <c r="G18" s="24"/>
    </row>
    <row r="19" spans="1:7" ht="12.75" customHeight="1">
      <c r="A19" s="4"/>
      <c r="B19" s="16"/>
      <c r="C19" s="22"/>
      <c r="D19" s="31"/>
      <c r="E19" s="24"/>
      <c r="F19" s="24"/>
      <c r="G19" s="24"/>
    </row>
    <row r="20" spans="1:7" ht="15" customHeight="1">
      <c r="A20" s="61" t="s">
        <v>29</v>
      </c>
      <c r="B20" s="16"/>
      <c r="C20" s="22"/>
      <c r="D20" s="31"/>
      <c r="E20" s="24"/>
      <c r="F20" s="24"/>
      <c r="G20" s="32"/>
    </row>
    <row r="21" spans="1:7" ht="12.75" customHeight="1">
      <c r="A21" s="7" t="s">
        <v>30</v>
      </c>
      <c r="B21" s="12">
        <f>SUM(B22:B28)</f>
        <v>34628.52</v>
      </c>
      <c r="C21" s="22"/>
      <c r="D21" s="31"/>
      <c r="E21" s="24"/>
      <c r="F21" s="24"/>
      <c r="G21" s="24"/>
    </row>
    <row r="22" spans="1:7" ht="12.75" customHeight="1">
      <c r="A22" s="8" t="s">
        <v>31</v>
      </c>
      <c r="B22" s="19">
        <v>33152</v>
      </c>
      <c r="C22" s="22"/>
      <c r="D22" s="31"/>
      <c r="E22" s="24"/>
      <c r="F22" s="24"/>
      <c r="G22" s="24"/>
    </row>
    <row r="23" spans="1:7" ht="12.75" customHeight="1">
      <c r="A23" s="8" t="s">
        <v>38</v>
      </c>
      <c r="B23" s="19">
        <f>8500*0.05</f>
        <v>425</v>
      </c>
      <c r="C23" s="22"/>
      <c r="D23" s="31"/>
      <c r="E23" s="24"/>
      <c r="F23" s="24"/>
      <c r="G23" s="33"/>
    </row>
    <row r="24" spans="1:7" ht="12.75" customHeight="1">
      <c r="A24" s="8" t="s">
        <v>32</v>
      </c>
      <c r="B24" s="19">
        <f>B22*0.01</f>
        <v>331.52</v>
      </c>
      <c r="C24" s="23"/>
      <c r="D24" s="24"/>
      <c r="E24" s="24"/>
      <c r="F24" s="24"/>
      <c r="G24" s="24"/>
    </row>
    <row r="25" spans="1:7" ht="12.75" customHeight="1">
      <c r="A25" s="8" t="s">
        <v>33</v>
      </c>
      <c r="B25" s="19">
        <v>40</v>
      </c>
      <c r="C25" s="23"/>
      <c r="D25" s="24"/>
      <c r="E25" s="24"/>
      <c r="F25" s="24"/>
      <c r="G25" s="24"/>
    </row>
    <row r="26" spans="1:7" ht="12.75" customHeight="1">
      <c r="A26" s="8" t="s">
        <v>34</v>
      </c>
      <c r="B26" s="19">
        <f>12*20</f>
        <v>240</v>
      </c>
      <c r="E26" s="24"/>
      <c r="F26" s="24"/>
      <c r="G26" s="24"/>
    </row>
    <row r="27" spans="1:7" ht="12.75" customHeight="1">
      <c r="A27" s="8" t="s">
        <v>35</v>
      </c>
      <c r="B27" s="19">
        <f>200+(200/5)</f>
        <v>240</v>
      </c>
      <c r="E27" s="24"/>
      <c r="F27" s="24"/>
      <c r="G27" s="24"/>
    </row>
    <row r="28" spans="1:2" ht="12.75" customHeight="1">
      <c r="A28" s="8" t="s">
        <v>36</v>
      </c>
      <c r="B28" s="19">
        <f>200</f>
        <v>200</v>
      </c>
    </row>
    <row r="29" spans="1:7" ht="12.75" customHeight="1">
      <c r="A29" s="8" t="s">
        <v>37</v>
      </c>
      <c r="B29" s="19"/>
      <c r="C29" s="3"/>
      <c r="D29" s="34"/>
      <c r="E29" s="34"/>
      <c r="F29" s="34"/>
      <c r="G29" s="34"/>
    </row>
    <row r="30" spans="1:7" ht="12.75" customHeight="1">
      <c r="A30" s="7" t="s">
        <v>47</v>
      </c>
      <c r="B30" s="12">
        <f>SUM(B31:B35)</f>
        <v>31126.6</v>
      </c>
      <c r="C30" s="3"/>
      <c r="D30" s="34"/>
      <c r="E30" s="34"/>
      <c r="F30" s="34"/>
      <c r="G30" s="34"/>
    </row>
    <row r="31" spans="1:7" ht="12.75" customHeight="1">
      <c r="A31" s="8" t="s">
        <v>31</v>
      </c>
      <c r="B31" s="19">
        <f>40*52*14.5</f>
        <v>30160</v>
      </c>
      <c r="C31" s="3"/>
      <c r="D31" s="35"/>
      <c r="E31" s="36"/>
      <c r="F31" s="34"/>
      <c r="G31" s="34"/>
    </row>
    <row r="32" spans="1:7" ht="12.75" customHeight="1">
      <c r="A32" s="8" t="s">
        <v>38</v>
      </c>
      <c r="B32" s="19">
        <f>8500*0.05</f>
        <v>425</v>
      </c>
      <c r="C32" s="3"/>
      <c r="D32" s="35"/>
      <c r="E32" s="34"/>
      <c r="F32" s="34"/>
      <c r="G32" s="34"/>
    </row>
    <row r="33" spans="1:7" ht="12.75" customHeight="1">
      <c r="A33" s="8" t="s">
        <v>39</v>
      </c>
      <c r="B33" s="19">
        <f>B31*0.01</f>
        <v>301.6</v>
      </c>
      <c r="C33" s="3"/>
      <c r="D33" s="35"/>
      <c r="E33" s="34"/>
      <c r="F33" s="34"/>
      <c r="G33" s="34"/>
    </row>
    <row r="34" spans="1:7" ht="12.75" customHeight="1">
      <c r="A34" s="8" t="s">
        <v>40</v>
      </c>
      <c r="B34" s="19">
        <v>40</v>
      </c>
      <c r="C34" s="3"/>
      <c r="D34" s="35"/>
      <c r="E34" s="34"/>
      <c r="F34" s="34"/>
      <c r="G34" s="34"/>
    </row>
    <row r="35" spans="1:7" ht="12.75" customHeight="1">
      <c r="A35" s="8" t="s">
        <v>41</v>
      </c>
      <c r="B35" s="19">
        <f>200</f>
        <v>200</v>
      </c>
      <c r="C35" s="3"/>
      <c r="D35" s="35"/>
      <c r="E35" s="34"/>
      <c r="F35" s="34"/>
      <c r="G35" s="34"/>
    </row>
    <row r="36" spans="1:7" ht="12.75" customHeight="1">
      <c r="A36" s="3"/>
      <c r="B36" s="19"/>
      <c r="C36" s="3"/>
      <c r="D36" s="35"/>
      <c r="E36" s="34"/>
      <c r="F36" s="34"/>
      <c r="G36" s="34"/>
    </row>
    <row r="37" spans="1:7" ht="12.75" customHeight="1">
      <c r="A37" s="7" t="s">
        <v>42</v>
      </c>
      <c r="B37" s="12">
        <f>SUM(B38:B42)</f>
        <v>31126.6</v>
      </c>
      <c r="C37" s="3"/>
      <c r="D37" s="35"/>
      <c r="E37" s="34"/>
      <c r="F37" s="34"/>
      <c r="G37" s="34"/>
    </row>
    <row r="38" spans="1:7" ht="12.75" customHeight="1">
      <c r="A38" s="8" t="s">
        <v>31</v>
      </c>
      <c r="B38" s="19">
        <f>40*52*14.5</f>
        <v>30160</v>
      </c>
      <c r="C38" s="3"/>
      <c r="D38" s="34"/>
      <c r="E38" s="34"/>
      <c r="F38" s="34"/>
      <c r="G38" s="34"/>
    </row>
    <row r="39" spans="1:7" ht="12.75" customHeight="1">
      <c r="A39" s="8" t="s">
        <v>38</v>
      </c>
      <c r="B39" s="19">
        <f>8500*0.05</f>
        <v>425</v>
      </c>
      <c r="C39" s="3"/>
      <c r="D39" s="34"/>
      <c r="E39" s="34"/>
      <c r="F39" s="34"/>
      <c r="G39" s="34"/>
    </row>
    <row r="40" spans="1:3" ht="12.75" customHeight="1">
      <c r="A40" s="8" t="s">
        <v>39</v>
      </c>
      <c r="B40" s="19">
        <f>B38*0.01</f>
        <v>301.6</v>
      </c>
      <c r="C40" s="3"/>
    </row>
    <row r="41" spans="1:7" ht="12.75" customHeight="1">
      <c r="A41" s="8" t="s">
        <v>40</v>
      </c>
      <c r="B41" s="19">
        <v>40</v>
      </c>
      <c r="C41" s="3"/>
      <c r="D41" s="24"/>
      <c r="E41" s="24"/>
      <c r="F41" s="24"/>
      <c r="G41" s="24"/>
    </row>
    <row r="42" spans="1:7" ht="12.75" customHeight="1">
      <c r="A42" s="8" t="s">
        <v>41</v>
      </c>
      <c r="B42" s="19">
        <f>200</f>
        <v>200</v>
      </c>
      <c r="C42" s="3"/>
      <c r="D42" s="37"/>
      <c r="E42" s="37"/>
      <c r="F42" s="38"/>
      <c r="G42" s="24"/>
    </row>
    <row r="43" spans="1:7" ht="12.75" customHeight="1">
      <c r="A43" s="8"/>
      <c r="B43" s="19"/>
      <c r="C43" s="3"/>
      <c r="D43" s="39"/>
      <c r="E43" s="39"/>
      <c r="F43" s="40"/>
      <c r="G43" s="24"/>
    </row>
    <row r="44" spans="1:6" ht="12.75" customHeight="1">
      <c r="A44" s="7" t="s">
        <v>43</v>
      </c>
      <c r="B44" s="12">
        <f>SUM(B45:B49)</f>
        <v>15795.8</v>
      </c>
      <c r="C44" s="3"/>
      <c r="D44" s="28"/>
      <c r="F44" s="28"/>
    </row>
    <row r="45" spans="1:3" ht="12.75" customHeight="1">
      <c r="A45" s="8" t="s">
        <v>31</v>
      </c>
      <c r="B45" s="19">
        <f>20*52*14.5</f>
        <v>15080</v>
      </c>
      <c r="C45" s="3"/>
    </row>
    <row r="46" spans="1:3" ht="12.75" customHeight="1">
      <c r="A46" s="8" t="s">
        <v>38</v>
      </c>
      <c r="B46" s="19">
        <f>8500*0.05</f>
        <v>425</v>
      </c>
      <c r="C46" s="3"/>
    </row>
    <row r="47" spans="1:3" ht="12.75" customHeight="1">
      <c r="A47" s="8" t="s">
        <v>39</v>
      </c>
      <c r="B47" s="19">
        <f>B45*0.01</f>
        <v>150.8</v>
      </c>
      <c r="C47" s="3"/>
    </row>
    <row r="48" spans="1:3" ht="12.75" customHeight="1">
      <c r="A48" s="8" t="s">
        <v>40</v>
      </c>
      <c r="B48" s="19">
        <v>40</v>
      </c>
      <c r="C48" s="3"/>
    </row>
    <row r="49" spans="1:3" ht="12.75" customHeight="1">
      <c r="A49" s="8" t="s">
        <v>41</v>
      </c>
      <c r="B49" s="19">
        <f>200/2</f>
        <v>100</v>
      </c>
      <c r="C49" s="3"/>
    </row>
    <row r="50" spans="1:3" ht="12.75" customHeight="1">
      <c r="A50" s="3"/>
      <c r="B50" s="19"/>
      <c r="C50" s="3"/>
    </row>
    <row r="51" spans="1:3" ht="12.75" customHeight="1">
      <c r="A51" s="7" t="s">
        <v>44</v>
      </c>
      <c r="B51" s="12">
        <f>SUM(B52:B57)</f>
        <v>19326.25</v>
      </c>
      <c r="C51" s="3"/>
    </row>
    <row r="52" spans="1:3" ht="12.75" customHeight="1">
      <c r="A52" s="8" t="s">
        <v>62</v>
      </c>
      <c r="B52" s="19">
        <v>16000</v>
      </c>
      <c r="C52" s="3"/>
    </row>
    <row r="53" spans="1:3" ht="12.75" customHeight="1">
      <c r="A53" s="8" t="s">
        <v>38</v>
      </c>
      <c r="B53" s="20">
        <f>8500*0.05/4</f>
        <v>106.25</v>
      </c>
      <c r="C53" s="3"/>
    </row>
    <row r="54" spans="1:3" ht="12.75" customHeight="1">
      <c r="A54" s="8" t="s">
        <v>39</v>
      </c>
      <c r="B54" s="20">
        <f>B52*0.01/4</f>
        <v>40</v>
      </c>
      <c r="C54" s="3"/>
    </row>
    <row r="55" spans="1:3" ht="12.75" customHeight="1">
      <c r="A55" s="8" t="s">
        <v>40</v>
      </c>
      <c r="B55" s="20">
        <v>10</v>
      </c>
      <c r="C55" s="3"/>
    </row>
    <row r="56" spans="1:3" ht="12.75" customHeight="1">
      <c r="A56" s="8" t="s">
        <v>41</v>
      </c>
      <c r="B56" s="20">
        <f>200/4</f>
        <v>50</v>
      </c>
      <c r="C56" s="3"/>
    </row>
    <row r="57" spans="1:3" ht="12.75" customHeight="1">
      <c r="A57" s="8" t="s">
        <v>63</v>
      </c>
      <c r="B57" s="20">
        <f>20*3*52</f>
        <v>3120</v>
      </c>
      <c r="C57" s="3"/>
    </row>
    <row r="58" spans="1:3" ht="12.75" customHeight="1">
      <c r="A58" s="8"/>
      <c r="B58" s="12"/>
      <c r="C58" s="3"/>
    </row>
    <row r="59" spans="1:3" ht="12.75" customHeight="1">
      <c r="A59" s="7" t="s">
        <v>45</v>
      </c>
      <c r="B59" s="12">
        <f>SUM(B60:B64)</f>
        <v>10191.25</v>
      </c>
      <c r="C59" s="3"/>
    </row>
    <row r="60" spans="1:3" ht="12.75" customHeight="1">
      <c r="A60" s="8" t="s">
        <v>46</v>
      </c>
      <c r="B60" s="19">
        <v>10000</v>
      </c>
      <c r="C60" s="3"/>
    </row>
    <row r="61" spans="1:3" ht="12.75" customHeight="1">
      <c r="A61" s="8" t="s">
        <v>38</v>
      </c>
      <c r="B61" s="20">
        <f>8500*0.05/4</f>
        <v>106.25</v>
      </c>
      <c r="C61" s="3"/>
    </row>
    <row r="62" spans="1:3" ht="12.75" customHeight="1">
      <c r="A62" s="8" t="s">
        <v>39</v>
      </c>
      <c r="B62" s="20">
        <f>B60*0.01/4</f>
        <v>25</v>
      </c>
      <c r="C62" s="3"/>
    </row>
    <row r="63" spans="1:3" ht="12.75" customHeight="1">
      <c r="A63" s="8" t="s">
        <v>40</v>
      </c>
      <c r="B63" s="20">
        <v>10</v>
      </c>
      <c r="C63" s="3"/>
    </row>
    <row r="64" spans="1:3" ht="12.75" customHeight="1">
      <c r="A64" s="8" t="s">
        <v>41</v>
      </c>
      <c r="B64" s="20">
        <f>200/4</f>
        <v>50</v>
      </c>
      <c r="C64" s="3"/>
    </row>
    <row r="65" spans="1:3" ht="12.75" customHeight="1">
      <c r="A65" s="8"/>
      <c r="B65" s="12"/>
      <c r="C65" s="3"/>
    </row>
    <row r="66" spans="1:3" ht="12.75" customHeight="1">
      <c r="A66" s="7" t="s">
        <v>49</v>
      </c>
      <c r="B66" s="12">
        <v>4500</v>
      </c>
      <c r="C66" s="3"/>
    </row>
    <row r="67" spans="1:3" ht="12.75" customHeight="1">
      <c r="A67" s="29"/>
      <c r="B67" s="12"/>
      <c r="C67" s="3"/>
    </row>
    <row r="68" spans="1:3" ht="12.75" customHeight="1">
      <c r="A68" s="10" t="s">
        <v>50</v>
      </c>
      <c r="B68" s="12">
        <f>B21+B30+B37+B44+B51+B59+B66</f>
        <v>146695.02000000002</v>
      </c>
      <c r="C68" s="3"/>
    </row>
    <row r="69" spans="1:3" ht="15" customHeight="1">
      <c r="A69" s="11"/>
      <c r="B69" s="21"/>
      <c r="C69" s="3"/>
    </row>
    <row r="70" spans="1:3" ht="12.75" customHeight="1">
      <c r="A70" s="61" t="s">
        <v>7</v>
      </c>
      <c r="B70" s="14"/>
      <c r="C70" s="3"/>
    </row>
    <row r="71" spans="1:6" ht="15" customHeight="1">
      <c r="A71" s="1" t="s">
        <v>9</v>
      </c>
      <c r="B71" s="26">
        <v>3500</v>
      </c>
      <c r="C71" s="41"/>
      <c r="D71" s="42"/>
      <c r="E71" s="41"/>
      <c r="F71" s="41"/>
    </row>
    <row r="72" spans="1:7" ht="18.75" customHeight="1">
      <c r="A72" s="1" t="s">
        <v>2</v>
      </c>
      <c r="B72" s="9">
        <v>2500</v>
      </c>
      <c r="C72" s="43"/>
      <c r="D72" s="44"/>
      <c r="E72" s="45"/>
      <c r="F72" s="45"/>
      <c r="G72" s="41"/>
    </row>
    <row r="73" spans="1:7" ht="15.75">
      <c r="A73" s="1" t="s">
        <v>13</v>
      </c>
      <c r="B73" s="9">
        <v>300</v>
      </c>
      <c r="C73" s="46"/>
      <c r="D73" s="47"/>
      <c r="E73" s="47"/>
      <c r="F73" s="47"/>
      <c r="G73" s="41"/>
    </row>
    <row r="74" spans="1:7" ht="15">
      <c r="A74" s="1" t="s">
        <v>19</v>
      </c>
      <c r="B74" s="9">
        <f>180*4</f>
        <v>720</v>
      </c>
      <c r="C74" s="48"/>
      <c r="D74" s="49"/>
      <c r="E74" s="49"/>
      <c r="F74" s="50"/>
      <c r="G74" s="41"/>
    </row>
    <row r="75" spans="1:7" ht="15">
      <c r="A75" s="1" t="s">
        <v>20</v>
      </c>
      <c r="B75" s="9">
        <v>200</v>
      </c>
      <c r="C75" s="48"/>
      <c r="D75" s="50"/>
      <c r="E75" s="50"/>
      <c r="F75" s="50"/>
      <c r="G75" s="41"/>
    </row>
    <row r="76" spans="1:7" ht="15">
      <c r="A76" s="1" t="s">
        <v>16</v>
      </c>
      <c r="B76" s="9">
        <v>1000</v>
      </c>
      <c r="C76" s="48"/>
      <c r="D76" s="51"/>
      <c r="E76" s="50"/>
      <c r="F76" s="51"/>
      <c r="G76" s="41"/>
    </row>
    <row r="77" spans="1:7" ht="15">
      <c r="A77" s="1" t="s">
        <v>15</v>
      </c>
      <c r="B77" s="9">
        <v>100</v>
      </c>
      <c r="C77" s="48"/>
      <c r="D77" s="49"/>
      <c r="E77" s="49"/>
      <c r="F77" s="50"/>
      <c r="G77" s="41"/>
    </row>
    <row r="78" spans="1:7" ht="15">
      <c r="A78" s="1" t="s">
        <v>10</v>
      </c>
      <c r="B78" s="9">
        <v>150</v>
      </c>
      <c r="C78" s="48"/>
      <c r="D78" s="49"/>
      <c r="E78" s="49"/>
      <c r="F78" s="50"/>
      <c r="G78" s="41"/>
    </row>
    <row r="79" spans="1:7" ht="15">
      <c r="A79" s="1" t="s">
        <v>3</v>
      </c>
      <c r="B79" s="9">
        <v>1000</v>
      </c>
      <c r="C79" s="48"/>
      <c r="D79" s="50"/>
      <c r="E79" s="50"/>
      <c r="F79" s="50"/>
      <c r="G79" s="41"/>
    </row>
    <row r="80" spans="1:7" ht="15">
      <c r="A80" s="1" t="s">
        <v>8</v>
      </c>
      <c r="B80" s="9">
        <v>1000</v>
      </c>
      <c r="C80" s="48"/>
      <c r="D80" s="50"/>
      <c r="E80" s="50"/>
      <c r="F80" s="50"/>
      <c r="G80" s="41"/>
    </row>
    <row r="81" spans="1:7" ht="15">
      <c r="A81" s="1" t="s">
        <v>17</v>
      </c>
      <c r="B81" s="9">
        <v>1500</v>
      </c>
      <c r="C81" s="48"/>
      <c r="D81" s="50"/>
      <c r="E81" s="50"/>
      <c r="F81" s="50"/>
      <c r="G81" s="41"/>
    </row>
    <row r="82" spans="1:7" ht="15">
      <c r="A82" s="1" t="s">
        <v>5</v>
      </c>
      <c r="B82" s="9">
        <v>500</v>
      </c>
      <c r="C82" s="48"/>
      <c r="D82" s="50"/>
      <c r="E82" s="50"/>
      <c r="F82" s="50"/>
      <c r="G82" s="41"/>
    </row>
    <row r="83" spans="1:7" ht="15">
      <c r="A83" s="1" t="s">
        <v>58</v>
      </c>
      <c r="B83" s="9">
        <v>400</v>
      </c>
      <c r="C83" s="48"/>
      <c r="D83" s="50"/>
      <c r="E83" s="50"/>
      <c r="F83" s="50"/>
      <c r="G83" s="41"/>
    </row>
    <row r="84" spans="1:7" ht="15">
      <c r="A84" s="1" t="s">
        <v>0</v>
      </c>
      <c r="B84" s="9">
        <v>3000</v>
      </c>
      <c r="C84" s="48"/>
      <c r="D84" s="49"/>
      <c r="E84" s="49"/>
      <c r="F84" s="51"/>
      <c r="G84" s="41"/>
    </row>
    <row r="85" spans="1:7" ht="15">
      <c r="A85" s="1" t="s">
        <v>14</v>
      </c>
      <c r="B85" s="9">
        <v>800</v>
      </c>
      <c r="C85" s="48"/>
      <c r="D85" s="49"/>
      <c r="E85" s="49"/>
      <c r="F85" s="50"/>
      <c r="G85" s="41"/>
    </row>
    <row r="86" spans="1:7" ht="15">
      <c r="A86" s="1" t="s">
        <v>6</v>
      </c>
      <c r="B86" s="9">
        <v>5000</v>
      </c>
      <c r="C86" s="48"/>
      <c r="D86" s="49"/>
      <c r="E86" s="49"/>
      <c r="F86" s="50"/>
      <c r="G86" s="41"/>
    </row>
    <row r="87" spans="1:7" ht="15">
      <c r="A87" s="1" t="s">
        <v>22</v>
      </c>
      <c r="B87" s="9">
        <v>500</v>
      </c>
      <c r="C87" s="48"/>
      <c r="D87" s="49"/>
      <c r="E87" s="49"/>
      <c r="F87" s="50"/>
      <c r="G87" s="41"/>
    </row>
    <row r="88" spans="1:7" ht="15">
      <c r="A88" s="1" t="s">
        <v>1</v>
      </c>
      <c r="B88" s="9">
        <v>18000</v>
      </c>
      <c r="C88" s="48"/>
      <c r="D88" s="49"/>
      <c r="E88" s="49"/>
      <c r="F88" s="50"/>
      <c r="G88" s="41"/>
    </row>
    <row r="89" spans="1:7" ht="15">
      <c r="A89" s="15" t="s">
        <v>53</v>
      </c>
      <c r="B89" s="9">
        <v>6000</v>
      </c>
      <c r="C89" s="48"/>
      <c r="D89" s="50"/>
      <c r="E89" s="50"/>
      <c r="F89" s="50"/>
      <c r="G89" s="41"/>
    </row>
    <row r="90" spans="1:7" ht="15.75" thickBot="1">
      <c r="A90" s="54" t="s">
        <v>4</v>
      </c>
      <c r="B90" s="55">
        <v>100</v>
      </c>
      <c r="C90" s="48"/>
      <c r="D90" s="50"/>
      <c r="E90" s="50"/>
      <c r="F90" s="50"/>
      <c r="G90" s="41"/>
    </row>
    <row r="91" spans="1:7" ht="16.5" thickBot="1" thickTop="1">
      <c r="A91" s="52" t="s">
        <v>12</v>
      </c>
      <c r="B91" s="53">
        <f>SUM(B71:B90)</f>
        <v>46270</v>
      </c>
      <c r="C91" s="48"/>
      <c r="D91" s="50"/>
      <c r="E91" s="50"/>
      <c r="F91" s="50"/>
      <c r="G91" s="41"/>
    </row>
    <row r="92" spans="1:7" ht="16.5" thickBot="1" thickTop="1">
      <c r="A92" s="52" t="s">
        <v>23</v>
      </c>
      <c r="B92" s="53">
        <f>B68+B91</f>
        <v>192965.02000000002</v>
      </c>
      <c r="C92" s="48"/>
      <c r="D92" s="50"/>
      <c r="E92" s="50"/>
      <c r="F92" s="50"/>
      <c r="G92" s="41"/>
    </row>
    <row r="93" spans="1:7" ht="16.5" thickBot="1" thickTop="1">
      <c r="A93" s="56" t="s">
        <v>48</v>
      </c>
      <c r="B93" s="57">
        <f>B92*0.12</f>
        <v>23155.8024</v>
      </c>
      <c r="C93" s="48"/>
      <c r="D93" s="50"/>
      <c r="E93" s="50"/>
      <c r="F93" s="50"/>
      <c r="G93" s="41"/>
    </row>
    <row r="94" spans="1:7" ht="17.25" thickBot="1" thickTop="1">
      <c r="A94" s="58" t="s">
        <v>18</v>
      </c>
      <c r="B94" s="59">
        <f>B92+B93</f>
        <v>216120.8224</v>
      </c>
      <c r="C94" s="48"/>
      <c r="D94" s="50"/>
      <c r="E94" s="50"/>
      <c r="F94" s="50"/>
      <c r="G94" s="41"/>
    </row>
    <row r="95" spans="1:7" ht="17.25" thickBot="1" thickTop="1">
      <c r="A95" s="63" t="s">
        <v>21</v>
      </c>
      <c r="B95" s="64">
        <f>B17</f>
        <v>99455.6</v>
      </c>
      <c r="C95" s="48"/>
      <c r="D95" s="50"/>
      <c r="E95" s="50"/>
      <c r="F95" s="50"/>
      <c r="G95" s="41"/>
    </row>
    <row r="96" spans="1:7" ht="17.25" thickBot="1" thickTop="1">
      <c r="A96" s="58" t="s">
        <v>11</v>
      </c>
      <c r="B96" s="59">
        <f>B94+B95</f>
        <v>315576.42240000004</v>
      </c>
      <c r="C96" s="48"/>
      <c r="D96" s="50"/>
      <c r="E96" s="50"/>
      <c r="F96" s="50"/>
      <c r="G96" s="41"/>
    </row>
    <row r="97" spans="1:7" ht="15.75" thickTop="1">
      <c r="A97" s="41"/>
      <c r="B97" s="41"/>
      <c r="C97" s="48"/>
      <c r="D97" s="50"/>
      <c r="E97" s="50"/>
      <c r="F97" s="50"/>
      <c r="G97" s="41"/>
    </row>
    <row r="98" spans="3:7" ht="15">
      <c r="C98" s="48"/>
      <c r="D98" s="50"/>
      <c r="E98" s="50"/>
      <c r="F98" s="50"/>
      <c r="G98" s="41"/>
    </row>
    <row r="99" spans="3:7" ht="15">
      <c r="C99" s="48"/>
      <c r="D99" s="50"/>
      <c r="E99" s="50"/>
      <c r="F99" s="50"/>
      <c r="G99" s="41"/>
    </row>
    <row r="100" spans="3:6" ht="12.75">
      <c r="C100" s="41"/>
      <c r="D100" s="42"/>
      <c r="E100" s="41"/>
      <c r="F100" s="41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</sheetData>
  <sheetProtection/>
  <mergeCells count="5">
    <mergeCell ref="A2:B2"/>
    <mergeCell ref="C72:F72"/>
    <mergeCell ref="F6:G6"/>
    <mergeCell ref="D42:E42"/>
    <mergeCell ref="D43:E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CCE</cp:lastModifiedBy>
  <cp:lastPrinted>2011-12-02T19:51:56Z</cp:lastPrinted>
  <dcterms:created xsi:type="dcterms:W3CDTF">2011-11-23T22:53:36Z</dcterms:created>
  <dcterms:modified xsi:type="dcterms:W3CDTF">2011-12-12T16:50:27Z</dcterms:modified>
  <cp:category/>
  <cp:version/>
  <cp:contentType/>
  <cp:contentStatus/>
</cp:coreProperties>
</file>