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580" activeTab="0"/>
  </bookViews>
  <sheets>
    <sheet name="Recommendations" sheetId="1" r:id="rId1"/>
    <sheet name="Sheet2" sheetId="2" r:id="rId2"/>
    <sheet name="Sheet3" sheetId="3" r:id="rId3"/>
  </sheets>
  <definedNames>
    <definedName name="_xlnm.Print_Area" localSheetId="0">'Recommendations'!$B$29:$M$43</definedName>
  </definedNames>
  <calcPr fullCalcOnLoad="1"/>
</workbook>
</file>

<file path=xl/sharedStrings.xml><?xml version="1.0" encoding="utf-8"?>
<sst xmlns="http://schemas.openxmlformats.org/spreadsheetml/2006/main" count="127" uniqueCount="57">
  <si>
    <t>Applications for Special Community Mobility Funding in 2014</t>
  </si>
  <si>
    <t>Applicant</t>
  </si>
  <si>
    <t>Type</t>
  </si>
  <si>
    <t>Project Name</t>
  </si>
  <si>
    <t>Total</t>
  </si>
  <si>
    <t xml:space="preserve">Federal </t>
  </si>
  <si>
    <t>Human Services Coalition</t>
  </si>
  <si>
    <t>FISH Call Center Support</t>
  </si>
  <si>
    <t>Tompkins County DSS</t>
  </si>
  <si>
    <t>Go2Work Taxi Voucher</t>
  </si>
  <si>
    <t>Mobility Management</t>
  </si>
  <si>
    <t>Challenge WorkForce Solutions</t>
  </si>
  <si>
    <t>Expanding Access to Employment and Community for Adults with Disabilities through Travel Training</t>
  </si>
  <si>
    <t>GADABOUT</t>
  </si>
  <si>
    <t>Capital Project for New Computer Hardware</t>
  </si>
  <si>
    <t>Capital</t>
  </si>
  <si>
    <t>Operating Assistance</t>
  </si>
  <si>
    <t>Ithaca Carshare</t>
  </si>
  <si>
    <t>Easy Access Low Income Carshare Memberships</t>
  </si>
  <si>
    <t>Cornell Cooperative Extension</t>
  </si>
  <si>
    <t>Way2Go Travel Training Planning</t>
  </si>
  <si>
    <t>Way2Go Employer Education Program</t>
  </si>
  <si>
    <t>TOTAL</t>
  </si>
  <si>
    <t>Federal Funding Available</t>
  </si>
  <si>
    <t xml:space="preserve">JARC Operating Assistance for Work </t>
  </si>
  <si>
    <t>State</t>
  </si>
  <si>
    <t>Local</t>
  </si>
  <si>
    <t>= amount exceeding available funds</t>
  </si>
  <si>
    <t>% of Fed. available funds</t>
  </si>
  <si>
    <t>Revised Applications for Special Community Mobility Funding in 2014</t>
  </si>
  <si>
    <t>Federal Change from 10/3</t>
  </si>
  <si>
    <t>% Reduction</t>
  </si>
  <si>
    <t>Draft Recommendations for Special Community Mobility Project Awards for 2014</t>
  </si>
  <si>
    <t>Capital Project for Replacement  Computer Hardware</t>
  </si>
  <si>
    <t>Purchase Replacement Computer Hardware</t>
  </si>
  <si>
    <t xml:space="preserve">Operating Assistance for Work Trips by Non-ADA paratransit riders  </t>
  </si>
  <si>
    <t>JARC Operating Assistance</t>
  </si>
  <si>
    <t>-------------------------------------------------------------------------------------------------------------------------------------------------</t>
  </si>
  <si>
    <t>Activity</t>
  </si>
  <si>
    <t>Description</t>
  </si>
  <si>
    <t>Scope</t>
  </si>
  <si>
    <t>117-00</t>
  </si>
  <si>
    <t>11.7L.00</t>
  </si>
  <si>
    <t>114-00</t>
  </si>
  <si>
    <t>11.42.07</t>
  </si>
  <si>
    <t>Acquire ADP Hardware</t>
  </si>
  <si>
    <t>300-00</t>
  </si>
  <si>
    <t>30.09.00</t>
  </si>
  <si>
    <t>Operating Assistance (JARC)</t>
  </si>
  <si>
    <t xml:space="preserve">FTA Amount </t>
  </si>
  <si>
    <t>Total Elig. Cost</t>
  </si>
  <si>
    <t>Projects</t>
  </si>
  <si>
    <t>2, 3, 4</t>
  </si>
  <si>
    <t>5, 6, 7</t>
  </si>
  <si>
    <t>Federal</t>
  </si>
  <si>
    <t>FTA Grant Amendment (NY-90-X709-01)</t>
  </si>
  <si>
    <t>Available FTA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</si>
</sst>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4" applyNumberFormat="1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9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>
      <alignment wrapText="1"/>
    </xf>
    <xf numFmtId="164" fontId="0" fillId="33" borderId="10" xfId="44" applyNumberFormat="1" applyFont="1" applyFill="1" applyBorder="1" applyAlignment="1">
      <alignment/>
    </xf>
    <xf numFmtId="164" fontId="1" fillId="33" borderId="10" xfId="44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9" fontId="0" fillId="0" borderId="10" xfId="57" applyFont="1" applyBorder="1" applyAlignment="1">
      <alignment/>
    </xf>
    <xf numFmtId="0" fontId="36" fillId="0" borderId="0" xfId="0" applyFont="1" applyAlignment="1">
      <alignment/>
    </xf>
    <xf numFmtId="164" fontId="0" fillId="0" borderId="10" xfId="44" applyNumberFormat="1" applyFont="1" applyBorder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164" fontId="0" fillId="0" borderId="0" xfId="44" applyNumberFormat="1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3" max="3" width="17.7109375" style="0" customWidth="1"/>
    <col min="4" max="4" width="28.421875" style="0" customWidth="1"/>
    <col min="5" max="5" width="13.421875" style="0" customWidth="1"/>
    <col min="6" max="6" width="11.00390625" style="0" customWidth="1"/>
    <col min="7" max="7" width="14.28125" style="0" customWidth="1"/>
    <col min="8" max="8" width="9.57421875" style="0" customWidth="1"/>
    <col min="9" max="9" width="12.57421875" style="0" bestFit="1" customWidth="1"/>
    <col min="10" max="10" width="11.7109375" style="0" hidden="1" customWidth="1"/>
    <col min="12" max="12" width="10.8515625" style="0" customWidth="1"/>
    <col min="13" max="13" width="11.7109375" style="0" customWidth="1"/>
  </cols>
  <sheetData>
    <row r="1" spans="3:9" ht="18.75">
      <c r="C1" s="24" t="s">
        <v>32</v>
      </c>
      <c r="I1" s="10">
        <v>41564</v>
      </c>
    </row>
    <row r="2" spans="3:9" ht="15">
      <c r="C2" t="s">
        <v>1</v>
      </c>
      <c r="D2" t="s">
        <v>3</v>
      </c>
      <c r="E2" t="s">
        <v>2</v>
      </c>
      <c r="F2" s="11" t="s">
        <v>4</v>
      </c>
      <c r="G2" s="11" t="s">
        <v>5</v>
      </c>
      <c r="H2" s="11" t="s">
        <v>25</v>
      </c>
      <c r="I2" s="11" t="s">
        <v>26</v>
      </c>
    </row>
    <row r="3" spans="2:9" ht="30">
      <c r="B3" s="36">
        <v>1</v>
      </c>
      <c r="C3" s="3" t="s">
        <v>13</v>
      </c>
      <c r="D3" s="3" t="s">
        <v>34</v>
      </c>
      <c r="E3" s="3" t="s">
        <v>15</v>
      </c>
      <c r="F3" s="25">
        <v>7200</v>
      </c>
      <c r="G3" s="25">
        <v>5760</v>
      </c>
      <c r="H3" s="25">
        <v>720</v>
      </c>
      <c r="I3" s="25">
        <v>720</v>
      </c>
    </row>
    <row r="4" spans="2:9" ht="30">
      <c r="B4" s="36">
        <v>2</v>
      </c>
      <c r="C4" s="3" t="s">
        <v>6</v>
      </c>
      <c r="D4" s="3" t="s">
        <v>7</v>
      </c>
      <c r="E4" s="3" t="s">
        <v>10</v>
      </c>
      <c r="F4" s="25">
        <v>13859</v>
      </c>
      <c r="G4" s="25">
        <v>11087</v>
      </c>
      <c r="H4" s="25">
        <v>1386</v>
      </c>
      <c r="I4" s="25">
        <v>1386</v>
      </c>
    </row>
    <row r="5" spans="2:9" ht="60">
      <c r="B5" s="36">
        <v>3</v>
      </c>
      <c r="C5" s="3" t="s">
        <v>11</v>
      </c>
      <c r="D5" s="3" t="s">
        <v>12</v>
      </c>
      <c r="E5" s="3" t="s">
        <v>10</v>
      </c>
      <c r="F5" s="25">
        <v>19646</v>
      </c>
      <c r="G5" s="25">
        <v>7000</v>
      </c>
      <c r="H5" s="25">
        <v>12646</v>
      </c>
      <c r="I5" s="25">
        <v>0</v>
      </c>
    </row>
    <row r="6" spans="2:9" ht="45">
      <c r="B6" s="36">
        <v>4</v>
      </c>
      <c r="C6" s="3" t="s">
        <v>19</v>
      </c>
      <c r="D6" s="3" t="s">
        <v>21</v>
      </c>
      <c r="E6" s="3" t="s">
        <v>10</v>
      </c>
      <c r="F6" s="25">
        <v>29426</v>
      </c>
      <c r="G6" s="25">
        <v>18899</v>
      </c>
      <c r="H6" s="25">
        <v>2362</v>
      </c>
      <c r="I6" s="25">
        <v>8165</v>
      </c>
    </row>
    <row r="7" spans="2:9" ht="45">
      <c r="B7" s="36">
        <v>5</v>
      </c>
      <c r="C7" s="3" t="s">
        <v>8</v>
      </c>
      <c r="D7" s="3" t="s">
        <v>9</v>
      </c>
      <c r="E7" s="3" t="s">
        <v>36</v>
      </c>
      <c r="F7" s="25">
        <v>12338</v>
      </c>
      <c r="G7" s="25">
        <v>6169</v>
      </c>
      <c r="H7" s="25"/>
      <c r="I7" s="25">
        <v>6169</v>
      </c>
    </row>
    <row r="8" spans="2:9" ht="45">
      <c r="B8" s="36">
        <v>6</v>
      </c>
      <c r="C8" s="3" t="s">
        <v>13</v>
      </c>
      <c r="D8" s="3" t="s">
        <v>35</v>
      </c>
      <c r="E8" s="3" t="s">
        <v>36</v>
      </c>
      <c r="F8" s="25">
        <v>205138</v>
      </c>
      <c r="G8" s="25">
        <v>10000</v>
      </c>
      <c r="H8" s="25">
        <v>59982</v>
      </c>
      <c r="I8" s="25">
        <v>135156</v>
      </c>
    </row>
    <row r="9" spans="2:9" ht="45">
      <c r="B9" s="36">
        <v>7</v>
      </c>
      <c r="C9" s="3" t="s">
        <v>17</v>
      </c>
      <c r="D9" s="3" t="s">
        <v>18</v>
      </c>
      <c r="E9" s="3" t="s">
        <v>36</v>
      </c>
      <c r="F9" s="25">
        <v>67519</v>
      </c>
      <c r="G9" s="25">
        <v>32023</v>
      </c>
      <c r="H9" s="25">
        <v>0</v>
      </c>
      <c r="I9" s="25">
        <v>35496</v>
      </c>
    </row>
    <row r="10" spans="5:9" ht="15">
      <c r="E10" t="s">
        <v>22</v>
      </c>
      <c r="F10" s="26">
        <v>355126</v>
      </c>
      <c r="G10" s="26">
        <v>90938.2</v>
      </c>
      <c r="H10" s="26">
        <f>SUM(H3:H9)</f>
        <v>77096</v>
      </c>
      <c r="I10" s="26">
        <f>SUM(I3:I9)</f>
        <v>187092</v>
      </c>
    </row>
    <row r="12" spans="3:9" ht="15">
      <c r="C12" s="27" t="s">
        <v>37</v>
      </c>
      <c r="D12" s="28"/>
      <c r="E12" s="28"/>
      <c r="F12" s="28"/>
      <c r="G12" s="28"/>
      <c r="H12" s="28"/>
      <c r="I12" s="28"/>
    </row>
    <row r="13" ht="18.75">
      <c r="C13" s="24" t="s">
        <v>55</v>
      </c>
    </row>
    <row r="14" spans="2:9" ht="15">
      <c r="B14" t="s">
        <v>40</v>
      </c>
      <c r="C14" t="s">
        <v>38</v>
      </c>
      <c r="D14" t="s">
        <v>39</v>
      </c>
      <c r="E14" t="s">
        <v>51</v>
      </c>
      <c r="F14" s="11" t="s">
        <v>49</v>
      </c>
      <c r="G14" s="29" t="s">
        <v>50</v>
      </c>
      <c r="H14" s="11"/>
      <c r="I14" s="11"/>
    </row>
    <row r="16" spans="2:9" ht="15">
      <c r="B16" t="s">
        <v>43</v>
      </c>
      <c r="C16" t="s">
        <v>44</v>
      </c>
      <c r="D16" t="s">
        <v>45</v>
      </c>
      <c r="E16" s="30">
        <v>1</v>
      </c>
      <c r="F16" s="4">
        <f>+G3</f>
        <v>5760</v>
      </c>
      <c r="G16" s="4">
        <f>+F3</f>
        <v>7200</v>
      </c>
      <c r="H16" s="4"/>
      <c r="I16" s="4"/>
    </row>
    <row r="17" spans="2:9" ht="15">
      <c r="B17" t="s">
        <v>41</v>
      </c>
      <c r="C17" t="s">
        <v>42</v>
      </c>
      <c r="D17" t="s">
        <v>10</v>
      </c>
      <c r="E17" t="s">
        <v>52</v>
      </c>
      <c r="F17" s="4">
        <f>SUM(G4:G6)</f>
        <v>36986</v>
      </c>
      <c r="G17" s="4">
        <f>SUM(F4:F6)</f>
        <v>62931</v>
      </c>
      <c r="H17" s="4"/>
      <c r="I17" s="4"/>
    </row>
    <row r="18" spans="2:9" ht="15">
      <c r="B18" t="s">
        <v>46</v>
      </c>
      <c r="C18" t="s">
        <v>47</v>
      </c>
      <c r="D18" t="s">
        <v>48</v>
      </c>
      <c r="E18" t="s">
        <v>53</v>
      </c>
      <c r="F18" s="4">
        <f>SUM(G7:G9)</f>
        <v>48192</v>
      </c>
      <c r="G18" s="4">
        <f>SUM(F7:F9)</f>
        <v>284995</v>
      </c>
      <c r="H18" s="4"/>
      <c r="I18" s="4"/>
    </row>
    <row r="19" spans="6:9" ht="15">
      <c r="F19" s="4">
        <f>SUM(F16:F18)</f>
        <v>90938</v>
      </c>
      <c r="G19" s="4">
        <f>SUM(G16:G18)</f>
        <v>355126</v>
      </c>
      <c r="H19" s="4"/>
      <c r="I19" s="4"/>
    </row>
    <row r="21" spans="5:6" ht="15">
      <c r="E21" t="s">
        <v>54</v>
      </c>
      <c r="F21" s="4">
        <v>90938</v>
      </c>
    </row>
    <row r="22" spans="5:6" ht="15">
      <c r="E22" t="s">
        <v>25</v>
      </c>
      <c r="F22" s="4">
        <v>77096</v>
      </c>
    </row>
    <row r="23" spans="5:6" ht="15">
      <c r="E23" t="s">
        <v>26</v>
      </c>
      <c r="F23" s="4">
        <v>187092</v>
      </c>
    </row>
    <row r="24" spans="5:6" ht="15">
      <c r="E24" t="s">
        <v>4</v>
      </c>
      <c r="F24" s="4">
        <v>355126</v>
      </c>
    </row>
    <row r="25" ht="15">
      <c r="F25" s="4"/>
    </row>
    <row r="26" ht="15">
      <c r="F26" s="4"/>
    </row>
    <row r="27" spans="3:6" ht="15">
      <c r="C27" s="27" t="s">
        <v>37</v>
      </c>
      <c r="F27" s="4"/>
    </row>
    <row r="29" spans="3:9" ht="18.75">
      <c r="C29" s="9" t="s">
        <v>29</v>
      </c>
      <c r="H29" s="10"/>
      <c r="I29" s="10">
        <v>41563</v>
      </c>
    </row>
    <row r="31" spans="3:13" ht="45">
      <c r="C31" t="s">
        <v>1</v>
      </c>
      <c r="D31" t="s">
        <v>3</v>
      </c>
      <c r="E31" t="s">
        <v>2</v>
      </c>
      <c r="F31" s="11" t="s">
        <v>4</v>
      </c>
      <c r="G31" s="11" t="s">
        <v>5</v>
      </c>
      <c r="H31" s="11" t="s">
        <v>25</v>
      </c>
      <c r="I31" s="11" t="s">
        <v>26</v>
      </c>
      <c r="J31" s="13"/>
      <c r="K31" s="14" t="s">
        <v>28</v>
      </c>
      <c r="L31" s="22" t="s">
        <v>30</v>
      </c>
      <c r="M31" t="s">
        <v>31</v>
      </c>
    </row>
    <row r="32" spans="3:13" ht="30">
      <c r="C32" s="3" t="s">
        <v>6</v>
      </c>
      <c r="D32" s="3" t="s">
        <v>7</v>
      </c>
      <c r="E32" s="3" t="s">
        <v>10</v>
      </c>
      <c r="F32" s="2">
        <v>13859</v>
      </c>
      <c r="G32" s="20">
        <f>+F32*0.8</f>
        <v>11087.2</v>
      </c>
      <c r="H32" s="2">
        <f>+F32*0.1</f>
        <v>1385.9</v>
      </c>
      <c r="I32" s="2">
        <f>+F32*0.1</f>
        <v>1385.9</v>
      </c>
      <c r="J32" s="16" t="e">
        <f>+#REF!*#REF!</f>
        <v>#REF!</v>
      </c>
      <c r="K32" s="17">
        <f>+G32/$G$42</f>
        <v>0.1219204293034815</v>
      </c>
      <c r="L32" s="6">
        <f>+G32-G61</f>
        <v>-2624.7999999999993</v>
      </c>
      <c r="M32" s="23">
        <f>+L32/G61</f>
        <v>-0.19142357059509912</v>
      </c>
    </row>
    <row r="33" spans="3:13" ht="30">
      <c r="C33" s="3" t="s">
        <v>8</v>
      </c>
      <c r="D33" s="3" t="s">
        <v>9</v>
      </c>
      <c r="E33" s="3" t="s">
        <v>16</v>
      </c>
      <c r="F33" s="2">
        <f>+G33*2</f>
        <v>12338</v>
      </c>
      <c r="G33" s="20">
        <f>6000+169</f>
        <v>6169</v>
      </c>
      <c r="H33" s="2"/>
      <c r="I33" s="2">
        <f>+F33*0.5</f>
        <v>6169</v>
      </c>
      <c r="J33" s="16" t="e">
        <f>+#REF!*#REF!</f>
        <v>#REF!</v>
      </c>
      <c r="K33" s="17">
        <f aca="true" t="shared" si="0" ref="K33:K40">+G33/$G$42</f>
        <v>0.06783742769799204</v>
      </c>
      <c r="L33" s="6">
        <f>+G33-G62</f>
        <v>-1391</v>
      </c>
      <c r="M33" s="23">
        <f>+L33/G62</f>
        <v>-0.183994708994709</v>
      </c>
    </row>
    <row r="34" spans="3:13" ht="60">
      <c r="C34" s="3" t="s">
        <v>11</v>
      </c>
      <c r="D34" s="3" t="s">
        <v>12</v>
      </c>
      <c r="E34" s="3" t="s">
        <v>10</v>
      </c>
      <c r="F34" s="2">
        <v>19646</v>
      </c>
      <c r="G34" s="20">
        <v>7000</v>
      </c>
      <c r="H34" s="2">
        <f>6658+5988</f>
        <v>12646</v>
      </c>
      <c r="I34" s="2">
        <v>0</v>
      </c>
      <c r="J34" s="16" t="e">
        <f>+#REF!*#REF!</f>
        <v>#REF!</v>
      </c>
      <c r="K34" s="17">
        <f t="shared" si="0"/>
        <v>0.07697552178407266</v>
      </c>
      <c r="L34" s="6">
        <f>+G34-G63</f>
        <v>0</v>
      </c>
      <c r="M34" s="23">
        <f>+L34/G63</f>
        <v>0</v>
      </c>
    </row>
    <row r="35" spans="3:13" ht="45">
      <c r="C35" s="3" t="s">
        <v>13</v>
      </c>
      <c r="D35" s="3" t="s">
        <v>33</v>
      </c>
      <c r="E35" s="3" t="s">
        <v>15</v>
      </c>
      <c r="F35" s="2">
        <f>+G35/0.8</f>
        <v>7200</v>
      </c>
      <c r="G35" s="20">
        <f>5760</f>
        <v>5760</v>
      </c>
      <c r="H35" s="2">
        <f>+F35*0.1</f>
        <v>720</v>
      </c>
      <c r="I35" s="2">
        <f>+F35*0.1</f>
        <v>720</v>
      </c>
      <c r="J35" s="16" t="e">
        <f>+#REF!*#REF!</f>
        <v>#REF!</v>
      </c>
      <c r="K35" s="17">
        <f t="shared" si="0"/>
        <v>0.0633398579251798</v>
      </c>
      <c r="L35" s="6">
        <f>+G35-G64</f>
        <v>-3840</v>
      </c>
      <c r="M35" s="23">
        <f>+L35/G64</f>
        <v>-0.4</v>
      </c>
    </row>
    <row r="36" spans="3:13" ht="30">
      <c r="C36" s="3" t="s">
        <v>13</v>
      </c>
      <c r="D36" s="3" t="s">
        <v>24</v>
      </c>
      <c r="E36" s="3" t="s">
        <v>16</v>
      </c>
      <c r="F36" s="2">
        <v>205138</v>
      </c>
      <c r="G36" s="20">
        <v>10000</v>
      </c>
      <c r="H36" s="2">
        <v>59982</v>
      </c>
      <c r="I36" s="2">
        <f>+F36-(G36+H36)</f>
        <v>135156</v>
      </c>
      <c r="J36" s="16" t="e">
        <f>+#REF!*#REF!</f>
        <v>#REF!</v>
      </c>
      <c r="K36" s="17">
        <f t="shared" si="0"/>
        <v>0.1099650311201038</v>
      </c>
      <c r="L36" s="6">
        <f>+G36-G65</f>
        <v>0</v>
      </c>
      <c r="M36" s="23">
        <f>+L36/G65</f>
        <v>0</v>
      </c>
    </row>
    <row r="37" spans="3:13" ht="30">
      <c r="C37" s="3" t="s">
        <v>17</v>
      </c>
      <c r="D37" s="3" t="s">
        <v>18</v>
      </c>
      <c r="E37" s="3" t="s">
        <v>16</v>
      </c>
      <c r="F37" s="2">
        <f>+G37+I37</f>
        <v>67519</v>
      </c>
      <c r="G37" s="20">
        <f>32449-426</f>
        <v>32023</v>
      </c>
      <c r="H37" s="2">
        <v>0</v>
      </c>
      <c r="I37" s="2">
        <f>67945-32449</f>
        <v>35496</v>
      </c>
      <c r="J37" s="16" t="e">
        <f>+#REF!*#REF!</f>
        <v>#REF!</v>
      </c>
      <c r="K37" s="17">
        <f t="shared" si="0"/>
        <v>0.3521410191559084</v>
      </c>
      <c r="L37" s="6">
        <f>+G37-G66</f>
        <v>-13969</v>
      </c>
      <c r="M37" s="23">
        <f>+L37/G66</f>
        <v>-0.3037267350843625</v>
      </c>
    </row>
    <row r="38" spans="3:13" ht="45">
      <c r="C38" s="3" t="s">
        <v>19</v>
      </c>
      <c r="D38" s="3" t="s">
        <v>20</v>
      </c>
      <c r="E38" s="3" t="s">
        <v>10</v>
      </c>
      <c r="F38" s="2">
        <v>0</v>
      </c>
      <c r="G38" s="21">
        <v>0</v>
      </c>
      <c r="H38" s="2">
        <f>+F38*0.1</f>
        <v>0</v>
      </c>
      <c r="I38" s="2">
        <f>+H38</f>
        <v>0</v>
      </c>
      <c r="J38" s="16" t="e">
        <f>+#REF!*#REF!</f>
        <v>#REF!</v>
      </c>
      <c r="K38" s="17">
        <f t="shared" si="0"/>
        <v>0</v>
      </c>
      <c r="L38" s="6">
        <f>+G38-G67</f>
        <v>-6796</v>
      </c>
      <c r="M38" s="23">
        <f>+L38/G67</f>
        <v>-1</v>
      </c>
    </row>
    <row r="39" spans="3:13" ht="45">
      <c r="C39" s="3" t="s">
        <v>19</v>
      </c>
      <c r="D39" s="3" t="s">
        <v>21</v>
      </c>
      <c r="E39" s="3" t="s">
        <v>10</v>
      </c>
      <c r="F39" s="2">
        <v>29426</v>
      </c>
      <c r="G39" s="20">
        <v>18899</v>
      </c>
      <c r="H39" s="2">
        <v>2362</v>
      </c>
      <c r="I39" s="2">
        <v>8165</v>
      </c>
      <c r="J39" s="16" t="e">
        <f>+#REF!*#REF!</f>
        <v>#REF!</v>
      </c>
      <c r="K39" s="17">
        <f t="shared" si="0"/>
        <v>0.2078229123138842</v>
      </c>
      <c r="L39" s="6">
        <f>+G39-G68</f>
        <v>-4935.4000000000015</v>
      </c>
      <c r="M39" s="23">
        <f>+L39/G68</f>
        <v>-0.2070704527909241</v>
      </c>
    </row>
    <row r="40" spans="4:12" ht="15">
      <c r="D40" s="19"/>
      <c r="E40" s="5" t="s">
        <v>22</v>
      </c>
      <c r="F40" s="6">
        <f>SUM(F32:F39)</f>
        <v>355126</v>
      </c>
      <c r="G40" s="6">
        <f>SUM(G32:G39)</f>
        <v>90938.2</v>
      </c>
      <c r="H40" s="6"/>
      <c r="I40" s="6"/>
      <c r="J40" s="12" t="e">
        <f>+#REF!*#REF!</f>
        <v>#REF!</v>
      </c>
      <c r="K40" s="17">
        <f t="shared" si="0"/>
        <v>1.0000021993006223</v>
      </c>
      <c r="L40" s="1"/>
    </row>
    <row r="42" spans="5:9" ht="15">
      <c r="E42" s="1" t="s">
        <v>23</v>
      </c>
      <c r="F42" s="1"/>
      <c r="G42" s="8">
        <v>90938</v>
      </c>
      <c r="H42" s="7"/>
      <c r="I42" s="7"/>
    </row>
    <row r="43" spans="7:8" ht="15">
      <c r="G43" s="4">
        <f>G40-G42</f>
        <v>0.19999999999708962</v>
      </c>
      <c r="H43" s="18" t="s">
        <v>27</v>
      </c>
    </row>
    <row r="46" ht="15">
      <c r="I46" s="4"/>
    </row>
    <row r="58" spans="3:9" ht="18.75">
      <c r="C58" s="9" t="s">
        <v>0</v>
      </c>
      <c r="G58" s="10">
        <v>41550</v>
      </c>
      <c r="H58" s="10"/>
      <c r="I58" s="10"/>
    </row>
    <row r="60" spans="3:11" ht="15">
      <c r="C60" t="s">
        <v>1</v>
      </c>
      <c r="D60" t="s">
        <v>3</v>
      </c>
      <c r="E60" t="s">
        <v>2</v>
      </c>
      <c r="F60" s="11" t="s">
        <v>4</v>
      </c>
      <c r="G60" s="11" t="s">
        <v>5</v>
      </c>
      <c r="H60" s="11" t="s">
        <v>25</v>
      </c>
      <c r="I60" s="11" t="s">
        <v>26</v>
      </c>
      <c r="J60" s="13"/>
      <c r="K60" s="14"/>
    </row>
    <row r="61" spans="2:11" ht="30">
      <c r="B61">
        <v>1</v>
      </c>
      <c r="C61" s="3" t="s">
        <v>6</v>
      </c>
      <c r="D61" s="3" t="s">
        <v>7</v>
      </c>
      <c r="E61" s="3" t="s">
        <v>10</v>
      </c>
      <c r="F61" s="2">
        <v>17140</v>
      </c>
      <c r="G61" s="2">
        <f>+F61*0.8</f>
        <v>13712</v>
      </c>
      <c r="H61" s="2">
        <f>+F61*0.1</f>
        <v>1714</v>
      </c>
      <c r="I61" s="2">
        <f>+F61*0.1</f>
        <v>1714</v>
      </c>
      <c r="J61" s="16" t="e">
        <f>+#REF!*#REF!</f>
        <v>#REF!</v>
      </c>
      <c r="K61" s="17"/>
    </row>
    <row r="62" spans="2:11" ht="30">
      <c r="B62">
        <v>2</v>
      </c>
      <c r="C62" s="3" t="s">
        <v>8</v>
      </c>
      <c r="D62" s="3" t="s">
        <v>9</v>
      </c>
      <c r="E62" s="3" t="s">
        <v>16</v>
      </c>
      <c r="F62" s="2">
        <f>+G62*2</f>
        <v>15120</v>
      </c>
      <c r="G62" s="2">
        <v>7560</v>
      </c>
      <c r="H62" s="2"/>
      <c r="I62" s="2">
        <f>+F62*0.5</f>
        <v>7560</v>
      </c>
      <c r="J62" s="16" t="e">
        <f>+#REF!*#REF!</f>
        <v>#REF!</v>
      </c>
      <c r="K62" s="17"/>
    </row>
    <row r="63" spans="2:11" ht="60">
      <c r="B63">
        <v>3</v>
      </c>
      <c r="C63" s="3" t="s">
        <v>11</v>
      </c>
      <c r="D63" s="3" t="s">
        <v>12</v>
      </c>
      <c r="E63" s="3" t="s">
        <v>10</v>
      </c>
      <c r="F63" s="2">
        <v>19646</v>
      </c>
      <c r="G63" s="2">
        <v>7000</v>
      </c>
      <c r="H63" s="2">
        <f>6658+5988</f>
        <v>12646</v>
      </c>
      <c r="I63" s="2">
        <v>0</v>
      </c>
      <c r="J63" s="16" t="e">
        <f>+#REF!*#REF!</f>
        <v>#REF!</v>
      </c>
      <c r="K63" s="17"/>
    </row>
    <row r="64" spans="2:11" ht="30">
      <c r="B64">
        <v>4</v>
      </c>
      <c r="C64" s="3" t="s">
        <v>13</v>
      </c>
      <c r="D64" s="3" t="s">
        <v>14</v>
      </c>
      <c r="E64" s="3" t="s">
        <v>15</v>
      </c>
      <c r="F64" s="2">
        <v>12000</v>
      </c>
      <c r="G64" s="2">
        <v>9600</v>
      </c>
      <c r="H64" s="2">
        <v>1200</v>
      </c>
      <c r="I64" s="2">
        <v>1200</v>
      </c>
      <c r="J64" s="16" t="e">
        <f>+#REF!*#REF!</f>
        <v>#REF!</v>
      </c>
      <c r="K64" s="17"/>
    </row>
    <row r="65" spans="2:11" ht="30">
      <c r="B65">
        <v>5</v>
      </c>
      <c r="C65" s="3" t="s">
        <v>13</v>
      </c>
      <c r="D65" s="3" t="s">
        <v>24</v>
      </c>
      <c r="E65" s="3" t="s">
        <v>16</v>
      </c>
      <c r="F65" s="2">
        <v>205138</v>
      </c>
      <c r="G65" s="2">
        <v>10000</v>
      </c>
      <c r="H65" s="2">
        <v>59982</v>
      </c>
      <c r="I65" s="2">
        <f>+F65-(G65+H65)</f>
        <v>135156</v>
      </c>
      <c r="J65" s="16" t="e">
        <f>+#REF!*#REF!</f>
        <v>#REF!</v>
      </c>
      <c r="K65" s="17"/>
    </row>
    <row r="66" spans="2:11" ht="30">
      <c r="B66">
        <v>6</v>
      </c>
      <c r="C66" s="3" t="s">
        <v>17</v>
      </c>
      <c r="D66" s="3" t="s">
        <v>18</v>
      </c>
      <c r="E66" s="3" t="s">
        <v>16</v>
      </c>
      <c r="F66" s="2">
        <f>+G66*2</f>
        <v>91984</v>
      </c>
      <c r="G66" s="2">
        <v>45992</v>
      </c>
      <c r="H66" s="2">
        <v>0</v>
      </c>
      <c r="I66" s="2">
        <f>+G66</f>
        <v>45992</v>
      </c>
      <c r="J66" s="16" t="e">
        <f>+#REF!*#REF!</f>
        <v>#REF!</v>
      </c>
      <c r="K66" s="17"/>
    </row>
    <row r="67" spans="2:11" ht="45">
      <c r="B67">
        <v>7</v>
      </c>
      <c r="C67" s="3" t="s">
        <v>19</v>
      </c>
      <c r="D67" s="3" t="s">
        <v>20</v>
      </c>
      <c r="E67" s="3" t="s">
        <v>10</v>
      </c>
      <c r="F67" s="2">
        <v>8495</v>
      </c>
      <c r="G67" s="2">
        <f>+F67*0.8</f>
        <v>6796</v>
      </c>
      <c r="H67" s="2">
        <f>+F67*0.1</f>
        <v>849.5</v>
      </c>
      <c r="I67" s="2">
        <f>+H67</f>
        <v>849.5</v>
      </c>
      <c r="J67" s="16" t="e">
        <f>+#REF!*#REF!</f>
        <v>#REF!</v>
      </c>
      <c r="K67" s="17"/>
    </row>
    <row r="68" spans="2:11" ht="45">
      <c r="B68">
        <v>8</v>
      </c>
      <c r="C68" s="3" t="s">
        <v>19</v>
      </c>
      <c r="D68" s="3" t="s">
        <v>21</v>
      </c>
      <c r="E68" s="3" t="s">
        <v>10</v>
      </c>
      <c r="F68" s="2">
        <v>29793</v>
      </c>
      <c r="G68" s="2">
        <f>+F68*0.8</f>
        <v>23834.4</v>
      </c>
      <c r="H68" s="2">
        <f>+F68*0.1</f>
        <v>2979.3</v>
      </c>
      <c r="I68" s="2">
        <f>+H68</f>
        <v>2979.3</v>
      </c>
      <c r="J68" s="16" t="e">
        <f>+#REF!*#REF!</f>
        <v>#REF!</v>
      </c>
      <c r="K68" s="17"/>
    </row>
    <row r="69" spans="4:11" ht="15">
      <c r="D69" s="19"/>
      <c r="E69" s="5" t="s">
        <v>22</v>
      </c>
      <c r="F69" s="6">
        <f>SUM(F61:F68)</f>
        <v>399316</v>
      </c>
      <c r="G69" s="6">
        <f>SUM(G61:G68)</f>
        <v>124494.4</v>
      </c>
      <c r="H69" s="6"/>
      <c r="I69" s="6"/>
      <c r="J69" s="12" t="e">
        <f>+#REF!*#REF!</f>
        <v>#REF!</v>
      </c>
      <c r="K69" s="15"/>
    </row>
    <row r="70" spans="4:11" ht="15">
      <c r="D70" s="19"/>
      <c r="E70" s="31"/>
      <c r="F70" s="32"/>
      <c r="G70" s="32"/>
      <c r="H70" s="32"/>
      <c r="I70" s="32"/>
      <c r="J70" s="32"/>
      <c r="K70" s="33"/>
    </row>
    <row r="71" spans="5:7" ht="30">
      <c r="E71" s="34" t="s">
        <v>56</v>
      </c>
      <c r="G71" s="35">
        <v>90938</v>
      </c>
    </row>
    <row r="72" spans="7:8" ht="15">
      <c r="G72" s="4">
        <f>+G69-G71</f>
        <v>33556.399999999994</v>
      </c>
      <c r="H72" s="18" t="s">
        <v>27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Mengel, Dwight (DFA3-A50)</dc:creator>
  <cp:keywords/>
  <dc:description/>
  <cp:lastModifiedBy>Mengel, Dwight (DFA3-A50)</cp:lastModifiedBy>
  <cp:lastPrinted>2013-10-16T13:36:28Z</cp:lastPrinted>
  <dcterms:created xsi:type="dcterms:W3CDTF">2013-10-02T20:42:47Z</dcterms:created>
  <dcterms:modified xsi:type="dcterms:W3CDTF">2013-10-17T16:22:39Z</dcterms:modified>
  <cp:category/>
  <cp:version/>
  <cp:contentType/>
  <cp:contentStatus/>
</cp:coreProperties>
</file>